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<sst xmlns="http://schemas.openxmlformats.org/spreadsheetml/2006/main" count="29" uniqueCount="28">
  <si>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Daily savings from solar export ($)</t>
  </si>
  <si>
    <t>Quarterly savings from solar export ($)</t>
  </si>
  <si>
    <t>(image via Wikipedia)</t>
  </si>
  <si>
    <t>© 2011 Solar Choice, Australia's Solar Energy Brokers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</si>
  <si>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</si>
  <si>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</si>
  <si>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</si>
  <si>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</si>
  <si>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</si>
  <si>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Quarterly solar export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</si>
  <si>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</si>
  <si>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</si>
  <si>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</si>
  <si>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</si>
  <si>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</si>
  <si>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</si>
  <si>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Annual ROI (%)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</si>
  <si>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</si>
  <si>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</si>
  <si>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</si>
  <si>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</si>
  <si>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</si>
  <si>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</si>
  <si>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</si>
  <si>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Self-consumption vs Export e.g. (0.5 = 50%)</t>
  </si>
  <si>
    <t>Quarterly household energy usage (kWh)</t>
  </si>
  <si>
    <t>Average daily household energy usage (kWh)</t>
  </si>
  <si>
    <r>
      <t xml:space="preserve">Townsville Solar Power System ROI Calculator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</si>
</sst>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General"/>
    <numFmt numFmtId="170" formatCode="[$$-409]#,##0.00"/>
    <numFmt numFmtId="171" formatCode="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8" fontId="0" fillId="5" borderId="4" xfId="0" applyNumberFormat="1" applyFill="1" applyBorder="1" applyAlignment="1" applyProtection="1">
      <alignment wrapText="1"/>
      <protection/>
    </xf>
    <xf numFmtId="171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8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8" fontId="0" fillId="9" borderId="4" xfId="0" applyNumberFormat="1" applyFill="1" applyBorder="1" applyAlignment="1" applyProtection="1">
      <alignment wrapText="1"/>
      <protection/>
    </xf>
    <xf numFmtId="168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7" sqref="H7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27</v>
      </c>
      <c r="B1" s="38"/>
      <c r="C1" s="22"/>
      <c r="D1" s="12" t="s">
        <v>12</v>
      </c>
      <c r="E1" s="12" t="s">
        <v>11</v>
      </c>
      <c r="F1" s="12" t="s">
        <v>10</v>
      </c>
      <c r="G1" s="16" t="s">
        <v>4</v>
      </c>
      <c r="H1" s="12" t="s">
        <v>6</v>
      </c>
      <c r="I1" s="12" t="s">
        <v>0</v>
      </c>
      <c r="J1" s="12" t="s">
        <v>14</v>
      </c>
    </row>
    <row r="2" spans="1:10" ht="28.5" customHeight="1" thickBot="1">
      <c r="A2" s="32" t="s">
        <v>17</v>
      </c>
      <c r="B2" s="5">
        <v>5</v>
      </c>
      <c r="C2" s="23"/>
      <c r="D2" s="18">
        <f>B2*B8</f>
        <v>21</v>
      </c>
      <c r="E2" s="18">
        <f>D2*B7</f>
        <v>10.5</v>
      </c>
      <c r="F2" s="18">
        <f>D2-E2</f>
        <v>10.5</v>
      </c>
      <c r="G2" s="17">
        <f>B6-E2</f>
        <v>8.67808219178082</v>
      </c>
      <c r="H2" s="13">
        <f>E2*B4</f>
        <v>2.415</v>
      </c>
      <c r="I2" s="13">
        <f>F2*B3</f>
        <v>4.62</v>
      </c>
      <c r="J2" s="30">
        <f>(F2*B3)+(E2*B4)</f>
        <v>7.035</v>
      </c>
    </row>
    <row r="3" spans="1:10" ht="33" customHeight="1" thickBot="1">
      <c r="A3" s="33" t="s">
        <v>18</v>
      </c>
      <c r="B3" s="6">
        <v>0.44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20</v>
      </c>
      <c r="B4" s="7">
        <v>0.23</v>
      </c>
      <c r="C4" s="23"/>
      <c r="D4" s="15" t="s">
        <v>5</v>
      </c>
      <c r="E4" s="12" t="s">
        <v>8</v>
      </c>
      <c r="F4" s="12" t="s">
        <v>9</v>
      </c>
      <c r="G4" s="16" t="s">
        <v>5</v>
      </c>
      <c r="H4" s="12" t="s">
        <v>7</v>
      </c>
      <c r="I4" s="12" t="s">
        <v>1</v>
      </c>
      <c r="J4" s="12" t="s">
        <v>13</v>
      </c>
    </row>
    <row r="5" spans="1:10" ht="48.75" thickBot="1">
      <c r="A5" s="35" t="s">
        <v>25</v>
      </c>
      <c r="B5" s="9">
        <v>1750</v>
      </c>
      <c r="C5" s="23"/>
      <c r="D5" s="14">
        <f>G2*91.25</f>
        <v>791.8749999999999</v>
      </c>
      <c r="E5" s="18">
        <f>E2*91.25</f>
        <v>958.125</v>
      </c>
      <c r="F5" s="18">
        <f>F2*91.25</f>
        <v>958.125</v>
      </c>
      <c r="G5" s="17">
        <f>G2*91.25</f>
        <v>791.8749999999999</v>
      </c>
      <c r="H5" s="13">
        <f>H2*91.25</f>
        <v>220.36875</v>
      </c>
      <c r="I5" s="13">
        <f>I2*91.25</f>
        <v>421.575</v>
      </c>
      <c r="J5" s="30">
        <f>F8/4</f>
        <v>641.94375</v>
      </c>
    </row>
    <row r="6" spans="1:10" ht="48.75" thickBot="1">
      <c r="A6" s="35" t="s">
        <v>26</v>
      </c>
      <c r="B6" s="11">
        <f>B5/91.25</f>
        <v>19.17808219178082</v>
      </c>
      <c r="C6" s="23"/>
      <c r="D6" s="42" t="s">
        <v>2</v>
      </c>
      <c r="E6" s="42"/>
      <c r="F6" s="42"/>
      <c r="G6" s="42"/>
      <c r="H6" s="42"/>
      <c r="I6" s="42"/>
      <c r="J6" s="43"/>
    </row>
    <row r="7" spans="1:10" ht="49.5" customHeight="1">
      <c r="A7" s="35" t="s">
        <v>24</v>
      </c>
      <c r="B7" s="8">
        <v>0.5</v>
      </c>
      <c r="C7" s="23"/>
      <c r="D7" s="19" t="s">
        <v>21</v>
      </c>
      <c r="E7" s="20" t="s">
        <v>16</v>
      </c>
      <c r="F7" s="20" t="s">
        <v>15</v>
      </c>
      <c r="G7" s="39"/>
      <c r="H7" s="27"/>
      <c r="I7" s="27"/>
      <c r="J7" s="28"/>
    </row>
    <row r="8" spans="1:10" ht="33" customHeight="1" thickBot="1">
      <c r="A8" s="34" t="s">
        <v>23</v>
      </c>
      <c r="B8" s="10">
        <v>4.2</v>
      </c>
      <c r="C8" s="23"/>
      <c r="D8" s="25">
        <f>B10/F8</f>
        <v>5.062748877919599</v>
      </c>
      <c r="E8" s="26">
        <f>(B10/D8)/B10</f>
        <v>0.19752115384615385</v>
      </c>
      <c r="F8" s="31">
        <f>J2*365</f>
        <v>2567.775</v>
      </c>
      <c r="G8" s="29"/>
      <c r="H8" s="27"/>
      <c r="I8" s="27"/>
      <c r="J8" s="28"/>
    </row>
    <row r="9" spans="1:10" ht="27" customHeight="1">
      <c r="A9" s="34" t="s">
        <v>22</v>
      </c>
      <c r="B9" s="8">
        <v>0.9</v>
      </c>
      <c r="C9" s="23"/>
      <c r="D9" s="44" t="s">
        <v>3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19</v>
      </c>
      <c r="B10" s="21">
        <v>13000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2012-03-26T07:40:04Z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